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FAC\"/>
    </mc:Choice>
  </mc:AlternateContent>
  <bookViews>
    <workbookView xWindow="0" yWindow="0" windowWidth="25200" windowHeight="11850"/>
  </bookViews>
  <sheets>
    <sheet name="Tuition Projection FY20" sheetId="2" r:id="rId1"/>
  </sheets>
  <definedNames>
    <definedName name="_Order1">255</definedName>
    <definedName name="_Regression_Int">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6" i="2" l="1"/>
  <c r="E36" i="2" l="1"/>
  <c r="B36" i="2"/>
  <c r="C38" i="2" l="1"/>
  <c r="E35" i="2"/>
  <c r="F35" i="2" s="1"/>
  <c r="E45" i="2" l="1"/>
  <c r="K35" i="2" l="1"/>
  <c r="H35" i="2"/>
  <c r="I35" i="2" s="1"/>
  <c r="K41" i="2"/>
  <c r="H41" i="2"/>
  <c r="E41" i="2"/>
  <c r="H42" i="2"/>
  <c r="I42" i="2" s="1"/>
  <c r="E42" i="2"/>
  <c r="F42" i="2" s="1"/>
  <c r="K42" i="2"/>
  <c r="L42" i="2" s="1"/>
  <c r="E37" i="2"/>
  <c r="F37" i="2" s="1"/>
  <c r="K37" i="2"/>
  <c r="L37" i="2" s="1"/>
  <c r="H37" i="2"/>
  <c r="I37" i="2" s="1"/>
  <c r="H36" i="2"/>
  <c r="K36" i="2"/>
  <c r="K45" i="2"/>
  <c r="L45" i="2" s="1"/>
  <c r="H45" i="2"/>
  <c r="I45" i="2" s="1"/>
  <c r="F45" i="2"/>
  <c r="K46" i="2"/>
  <c r="L46" i="2" s="1"/>
  <c r="H46" i="2"/>
  <c r="I46" i="2" s="1"/>
  <c r="F46" i="2"/>
  <c r="C43" i="2"/>
  <c r="K38" i="2" l="1"/>
  <c r="E38" i="2"/>
  <c r="H38" i="2"/>
  <c r="E43" i="2"/>
  <c r="F41" i="2"/>
  <c r="I36" i="2"/>
  <c r="H43" i="2"/>
  <c r="I41" i="2"/>
  <c r="L36" i="2"/>
  <c r="K43" i="2"/>
  <c r="L41" i="2"/>
  <c r="F36" i="2"/>
  <c r="L35" i="2"/>
  <c r="C48" i="2" l="1"/>
  <c r="C52" i="2" l="1"/>
  <c r="E48" i="2"/>
  <c r="E50" i="2" l="1"/>
  <c r="E52" i="2" s="1"/>
  <c r="F38" i="2"/>
  <c r="F48" i="2"/>
  <c r="L38" i="2"/>
  <c r="K48" i="2"/>
  <c r="I38" i="2"/>
  <c r="H48" i="2"/>
  <c r="H50" i="2" l="1"/>
  <c r="H52" i="2" s="1"/>
  <c r="K50" i="2"/>
  <c r="K52" i="2" s="1"/>
  <c r="I48" i="2"/>
  <c r="L48" i="2"/>
  <c r="F50" i="2"/>
  <c r="F52" i="2" s="1"/>
  <c r="I50" i="2" l="1"/>
  <c r="I52" i="2" s="1"/>
  <c r="L50" i="2"/>
  <c r="L52" i="2" s="1"/>
</calcChain>
</file>

<file path=xl/sharedStrings.xml><?xml version="1.0" encoding="utf-8"?>
<sst xmlns="http://schemas.openxmlformats.org/spreadsheetml/2006/main" count="48" uniqueCount="42">
  <si>
    <t>Western Oregon University</t>
  </si>
  <si>
    <t>Tuition and Fees Remission Projection Model</t>
  </si>
  <si>
    <t>Description</t>
  </si>
  <si>
    <t>Per Credit Hour</t>
  </si>
  <si>
    <t>Undergraduate</t>
  </si>
  <si>
    <t>Graduate</t>
  </si>
  <si>
    <t>Total Undergraduate</t>
  </si>
  <si>
    <t>Non-Resident UG</t>
  </si>
  <si>
    <t>Grad Resident</t>
  </si>
  <si>
    <t>Grad Non-Resident</t>
  </si>
  <si>
    <t>Total Graduate</t>
  </si>
  <si>
    <t>On-Line</t>
  </si>
  <si>
    <t>Faculty/Staff</t>
  </si>
  <si>
    <t>Less:  Fee Remissions</t>
  </si>
  <si>
    <t>Total Net Tuition</t>
  </si>
  <si>
    <t>Assumptions:</t>
  </si>
  <si>
    <t>Scenario #1</t>
  </si>
  <si>
    <t>Scenario #2</t>
  </si>
  <si>
    <t>Scenario #3</t>
  </si>
  <si>
    <t>Change to Non-Resident UG Tuition</t>
  </si>
  <si>
    <t>Change to Resident Grad Tuition</t>
  </si>
  <si>
    <t>Change to On-Line Tuition</t>
  </si>
  <si>
    <t>Enrollment Change to WUE</t>
  </si>
  <si>
    <t>Enrollment Change to Non-Resident UG</t>
  </si>
  <si>
    <t>Enrollment Change to Resident Grad</t>
  </si>
  <si>
    <t>Change to Non-Resident Grad Tuition</t>
  </si>
  <si>
    <t>Enrollment Change to Non-Resident Grad</t>
  </si>
  <si>
    <t>Enrollment Change to On-Line</t>
  </si>
  <si>
    <t>Various</t>
  </si>
  <si>
    <t>WUE</t>
  </si>
  <si>
    <t>Resident UG</t>
  </si>
  <si>
    <t>Change to Resident UG Tuition</t>
  </si>
  <si>
    <t>Enrollment Change to Resident UG</t>
  </si>
  <si>
    <t>Enrollment change</t>
  </si>
  <si>
    <t xml:space="preserve">Fee Remissions </t>
  </si>
  <si>
    <t>Variance</t>
  </si>
  <si>
    <t>Tuition rate change</t>
  </si>
  <si>
    <t>Total Gross Tuition</t>
  </si>
  <si>
    <t>Misc. Student Course and Other Fees</t>
  </si>
  <si>
    <t>Current Rate</t>
  </si>
  <si>
    <t>Budget</t>
  </si>
  <si>
    <t>FY19 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</si>
</sst>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_(* #,##0_);_(* \(#,##0\);_(* &quot;-&quot;??_);_(@_)"/>
    <numFmt numFmtId="166" formatCode="0.0%"/>
  </numFmts>
  <fonts count="6" x14ac:knownFonts="1">
    <font>
      <sz val="10"/>
      <name val="Arial"/>
      <family val="2"/>
    </font>
    <font>
      <sz val="10"/>
      <name val="Arial"/>
      <family val="2"/>
    </font>
    <font>
      <sz val="12"/>
      <color theme="1"/>
      <name val="Garamond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164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164" fontId="0" fillId="0" borderId="0" xfId="0"/>
    <xf numFmtId="164" fontId="3" fillId="0" borderId="0" xfId="0" applyFont="1"/>
    <xf numFmtId="5" fontId="4" fillId="0" borderId="0" xfId="0" applyNumberFormat="1" applyFont="1"/>
    <xf numFmtId="5" fontId="4" fillId="0" borderId="0" xfId="0" applyNumberFormat="1" applyFont="1" applyFill="1"/>
    <xf numFmtId="44" fontId="4" fillId="0" borderId="0" xfId="3" applyFont="1"/>
    <xf numFmtId="164" fontId="4" fillId="0" borderId="0" xfId="0" applyFont="1"/>
    <xf numFmtId="164" fontId="5" fillId="0" borderId="0" xfId="0" applyFont="1"/>
    <xf numFmtId="5" fontId="5" fillId="0" borderId="0" xfId="0" applyNumberFormat="1" applyFont="1" applyAlignment="1">
      <alignment horizontal="center"/>
    </xf>
    <xf numFmtId="5" fontId="5" fillId="0" borderId="0" xfId="0" applyNumberFormat="1" applyFont="1" applyFill="1" applyAlignment="1">
      <alignment horizontal="center"/>
    </xf>
    <xf numFmtId="44" fontId="4" fillId="0" borderId="0" xfId="3" applyFont="1" applyFill="1"/>
    <xf numFmtId="164" fontId="4" fillId="0" borderId="0" xfId="0" applyFont="1" applyFill="1"/>
    <xf numFmtId="164" fontId="3" fillId="3" borderId="0" xfId="0" applyFont="1" applyFill="1"/>
    <xf numFmtId="10" fontId="4" fillId="3" borderId="0" xfId="2" applyNumberFormat="1" applyFont="1" applyFill="1"/>
    <xf numFmtId="10" fontId="4" fillId="0" borderId="0" xfId="2" applyNumberFormat="1" applyFont="1" applyFill="1"/>
    <xf numFmtId="44" fontId="4" fillId="0" borderId="0" xfId="3" quotePrefix="1" applyFont="1" applyFill="1"/>
    <xf numFmtId="164" fontId="4" fillId="3" borderId="0" xfId="0" applyFont="1" applyFill="1"/>
    <xf numFmtId="10" fontId="4" fillId="0" borderId="0" xfId="2" applyNumberFormat="1" applyFont="1"/>
    <xf numFmtId="9" fontId="4" fillId="0" borderId="0" xfId="2" applyFont="1" applyFill="1"/>
    <xf numFmtId="164" fontId="3" fillId="2" borderId="0" xfId="0" applyFont="1" applyFill="1"/>
    <xf numFmtId="10" fontId="4" fillId="2" borderId="0" xfId="2" applyNumberFormat="1" applyFont="1" applyFill="1"/>
    <xf numFmtId="164" fontId="4" fillId="2" borderId="0" xfId="0" applyFont="1" applyFill="1"/>
    <xf numFmtId="164" fontId="3" fillId="4" borderId="0" xfId="0" applyFont="1" applyFill="1"/>
    <xf numFmtId="5" fontId="3" fillId="0" borderId="0" xfId="0" applyNumberFormat="1" applyFont="1" applyAlignment="1">
      <alignment horizontal="center"/>
    </xf>
    <xf numFmtId="7" fontId="4" fillId="0" borderId="0" xfId="0" applyNumberFormat="1" applyFont="1" applyFill="1"/>
    <xf numFmtId="5" fontId="5" fillId="0" borderId="0" xfId="0" applyNumberFormat="1" applyFont="1"/>
    <xf numFmtId="44" fontId="5" fillId="0" borderId="0" xfId="3" applyFont="1"/>
    <xf numFmtId="5" fontId="5" fillId="0" borderId="0" xfId="0" applyNumberFormat="1" applyFont="1" applyFill="1"/>
    <xf numFmtId="43" fontId="5" fillId="0" borderId="0" xfId="1" applyFont="1" applyAlignment="1">
      <alignment horizontal="center"/>
    </xf>
    <xf numFmtId="164" fontId="3" fillId="0" borderId="0" xfId="0" applyFont="1" applyFill="1"/>
    <xf numFmtId="5" fontId="3" fillId="0" borderId="0" xfId="0" applyNumberFormat="1" applyFont="1" applyFill="1"/>
    <xf numFmtId="44" fontId="3" fillId="0" borderId="0" xfId="3" applyFont="1" applyFill="1"/>
    <xf numFmtId="166" fontId="4" fillId="0" borderId="0" xfId="2" applyNumberFormat="1" applyFont="1" applyFill="1"/>
    <xf numFmtId="165" fontId="4" fillId="0" borderId="0" xfId="1" applyNumberFormat="1" applyFont="1"/>
    <xf numFmtId="165" fontId="4" fillId="0" borderId="0" xfId="1" applyNumberFormat="1" applyFont="1" applyFill="1"/>
    <xf numFmtId="165" fontId="3" fillId="0" borderId="0" xfId="1" applyNumberFormat="1" applyFont="1" applyFill="1"/>
    <xf numFmtId="165" fontId="4" fillId="0" borderId="1" xfId="1" applyNumberFormat="1" applyFont="1" applyFill="1" applyBorder="1"/>
    <xf numFmtId="165" fontId="4" fillId="0" borderId="1" xfId="1" applyNumberFormat="1" applyFont="1" applyBorder="1"/>
    <xf numFmtId="10" fontId="4" fillId="4" borderId="0" xfId="2" applyNumberFormat="1" applyFont="1" applyFill="1"/>
    <xf numFmtId="164" fontId="3" fillId="0" borderId="0" xfId="0" applyFont="1" applyAlignment="1">
      <alignment horizontal="left"/>
    </xf>
  </cellXfs>
  <cellStyles count="10">
    <cellStyle name="Comma" xfId="1" builtinId="3"/>
    <cellStyle name="Comma 2" xfId="8"/>
    <cellStyle name="Comma 3" xfId="7"/>
    <cellStyle name="Currency" xfId="3" builtinId="4"/>
    <cellStyle name="Currency 3" xfId="6"/>
    <cellStyle name="Normal" xfId="0" builtinId="0"/>
    <cellStyle name="Normal 4" xfId="4"/>
    <cellStyle name="Percent" xfId="2" builtinId="5"/>
    <cellStyle name="Percent 2" xfId="9"/>
    <cellStyle name="Percent 3" xfId="5"/>
  </cellStyles>
  <dxfs count="0"/>
  <tableStyles count="0" defaultTableStyle="TableStyleMedium2" defaultPivotStyle="PivotStyleLight16"/>
  <colors>
    <mruColors>
      <color rgb="FFF753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Tuition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'Tuition Projection FY20'!$A$48</c:f>
              <c:strCache>
                <c:ptCount val="1"/>
                <c:pt idx="0">
                  <c:v>Total Gross Tuition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('Tuition Projection FY20'!$C$32,'Tuition Projection FY20'!$E$32,'Tuition Projection FY20'!$H$32,'Tuition Projection FY20'!$K$32)</c:f>
              <c:strCache>
                <c:ptCount val="4"/>
                <c:pt idx="0">
                  <c:v>Budget</c:v>
                </c:pt>
                <c:pt idx="1">
                  <c:v>Scenario #1</c:v>
                </c:pt>
                <c:pt idx="2">
                  <c:v>Scenario #2</c:v>
                </c:pt>
                <c:pt idx="3">
                  <c:v>Scenario #3</c:v>
                </c:pt>
              </c:strCache>
            </c:strRef>
          </c:cat>
          <c:val>
            <c:numRef>
              <c:f>('Tuition Projection FY20'!$C$48,'Tuition Projection FY20'!$E$48,'Tuition Projection FY20'!$H$48,'Tuition Projection FY20'!$K$48)</c:f>
              <c:numCache>
                <c:formatCode>_(* #,##0_);_(* \(#,##0\);_(* "-"??_);_(@_)</c:formatCode>
                <c:ptCount val="4"/>
                <c:pt idx="0">
                  <c:v>43729655</c:v>
                </c:pt>
                <c:pt idx="1">
                  <c:v>43729655</c:v>
                </c:pt>
                <c:pt idx="2">
                  <c:v>43960493.1373</c:v>
                </c:pt>
                <c:pt idx="3">
                  <c:v>44187242.989200003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0-4DAD-8051-48B84B93A416}"/>
            </c:ext>
          </c:extLst>
        </c:ser>
        <c:ser>
          <c:idx val="1"/>
          <c:order val="1"/>
          <c:tx>
            <c:strRef>
              <c:f>'Tuition Projection FY20'!$A$52</c:f>
              <c:strCache>
                <c:ptCount val="1"/>
                <c:pt idx="0">
                  <c:v>Total Net Tuition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('Tuition Projection FY20'!$C$32,'Tuition Projection FY20'!$E$32,'Tuition Projection FY20'!$H$32,'Tuition Projection FY20'!$K$32)</c:f>
              <c:strCache>
                <c:ptCount val="4"/>
                <c:pt idx="0">
                  <c:v>Budget</c:v>
                </c:pt>
                <c:pt idx="1">
                  <c:v>Scenario #1</c:v>
                </c:pt>
                <c:pt idx="2">
                  <c:v>Scenario #2</c:v>
                </c:pt>
                <c:pt idx="3">
                  <c:v>Scenario #3</c:v>
                </c:pt>
              </c:strCache>
            </c:strRef>
          </c:cat>
          <c:val>
            <c:numRef>
              <c:f>('Tuition Projection FY20'!$C$52,'Tuition Projection FY20'!$E$52,'Tuition Projection FY20'!$H$52,'Tuition Projection FY20'!$K$52)</c:f>
              <c:numCache>
                <c:formatCode>_(* #,##0_);_(* \(#,##0\);_(* "-"??_);_(@_)</c:formatCode>
                <c:ptCount val="4"/>
                <c:pt idx="0">
                  <c:v>41026520</c:v>
                </c:pt>
                <c:pt idx="1">
                  <c:v>40886257.950000003</c:v>
                </c:pt>
                <c:pt idx="2">
                  <c:v>40652098.960823998</c:v>
                </c:pt>
                <c:pt idx="3">
                  <c:v>40409766.400604002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0-4DAD-8051-48B84B93A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1882112"/>
        <c:axId val="1971871296"/>
      </c:lineChart>
      <c:catAx>
        <c:axId val="19718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1871296"/>
        <c:crosses val="autoZero"/>
        <c:auto val="1"/>
        <c:lblAlgn val="ctr"/>
        <c:lblOffset val="100"/>
        <c:noMultiLvlLbl val="0"/>
      </c:catAx>
      <c:valAx>
        <c:axId val="197187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188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608012</xdr:colOff>
      <xdr:row>54</xdr:row>
      <xdr:rowOff>47625</xdr:rowOff>
    </xdr:from>
    <xdr:to>
      <xdr:col>11</xdr:col>
      <xdr:colOff>523875</xdr:colOff>
      <xdr:row>74</xdr:row>
      <xdr:rowOff>124778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54"/>
  <sheetViews>
    <sheetView tabSelected="1" workbookViewId="0">
      <selection activeCell="C6" sqref="C6"/>
    </sheetView>
  </sheetViews>
  <sheetFormatPr defaultColWidth="9.140625" defaultRowHeight="15" x14ac:dyDescent="0.25"/>
  <cols>
    <col min="1" max="1" width="39.5703125" style="5" bestFit="1" customWidth="1"/>
    <col min="2" max="2" width="14.7109375" style="2" bestFit="1" customWidth="1"/>
    <col min="3" max="3" width="15.28515625" style="2" bestFit="1" customWidth="1"/>
    <col min="4" max="4" width="2.7109375" style="2" customWidth="1"/>
    <col min="5" max="5" width="19.28515625" style="2" customWidth="1"/>
    <col min="6" max="6" width="12" style="3" customWidth="1"/>
    <col min="7" max="7" width="2.7109375" style="2" customWidth="1"/>
    <col min="8" max="8" width="15.28515625" style="2" bestFit="1" customWidth="1"/>
    <col min="9" max="9" width="13.140625" style="3" customWidth="1"/>
    <col min="10" max="10" width="2.7109375" style="2" customWidth="1"/>
    <col min="11" max="11" width="15.28515625" style="2" bestFit="1" customWidth="1"/>
    <col min="12" max="12" width="12.42578125" style="2" customWidth="1"/>
    <col min="13" max="13" width="15.140625" style="4" customWidth="1"/>
    <col min="14" max="16" width="15" style="4" bestFit="1" customWidth="1"/>
    <col min="17" max="17" width="9.140625" style="4"/>
    <col min="18" max="18" width="10.28515625" style="4" bestFit="1" customWidth="1"/>
    <col min="19" max="16384" width="9.140625" style="5"/>
  </cols>
  <sheetData>
    <row r="1" spans="1:92" x14ac:dyDescent="0.25">
      <c r="A1" s="38" t="s">
        <v>0</v>
      </c>
      <c r="E1" s="11" t="s">
        <v>36</v>
      </c>
    </row>
    <row r="2" spans="1:92" x14ac:dyDescent="0.25">
      <c r="A2" s="38" t="s">
        <v>1</v>
      </c>
      <c r="E2" s="18" t="s">
        <v>33</v>
      </c>
    </row>
    <row r="3" spans="1:92" x14ac:dyDescent="0.25">
      <c r="A3" s="1"/>
    </row>
    <row r="4" spans="1:92" x14ac:dyDescent="0.25">
      <c r="A4" s="6" t="s">
        <v>15</v>
      </c>
      <c r="E4" s="7" t="s">
        <v>16</v>
      </c>
      <c r="F4" s="8"/>
      <c r="H4" s="7" t="s">
        <v>17</v>
      </c>
      <c r="I4" s="8"/>
      <c r="K4" s="7" t="s">
        <v>18</v>
      </c>
    </row>
    <row r="5" spans="1:92" x14ac:dyDescent="0.25">
      <c r="A5" s="1"/>
      <c r="L5" s="3"/>
      <c r="M5" s="9"/>
      <c r="N5" s="9"/>
      <c r="O5" s="9"/>
      <c r="P5" s="9"/>
      <c r="Q5" s="9"/>
      <c r="R5" s="9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</row>
    <row r="6" spans="1:92" s="15" customFormat="1" x14ac:dyDescent="0.25">
      <c r="A6" s="11" t="s">
        <v>31</v>
      </c>
      <c r="B6" s="3"/>
      <c r="C6" s="3"/>
      <c r="D6" s="3"/>
      <c r="E6" s="12">
        <v>0</v>
      </c>
      <c r="F6" s="13"/>
      <c r="G6" s="3"/>
      <c r="H6" s="12">
        <v>0.01</v>
      </c>
      <c r="I6" s="13"/>
      <c r="J6" s="3"/>
      <c r="K6" s="12">
        <v>0.02</v>
      </c>
      <c r="L6" s="3"/>
      <c r="M6" s="9"/>
      <c r="N6" s="14"/>
      <c r="O6" s="14"/>
      <c r="P6" s="9"/>
      <c r="Q6" s="9"/>
      <c r="R6" s="9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</row>
    <row r="7" spans="1:92" x14ac:dyDescent="0.25">
      <c r="A7" s="1"/>
      <c r="B7" s="3"/>
      <c r="C7" s="3"/>
      <c r="D7" s="3"/>
      <c r="E7" s="16"/>
      <c r="F7" s="13"/>
      <c r="G7" s="3"/>
      <c r="H7" s="16"/>
      <c r="I7" s="13"/>
      <c r="J7" s="3"/>
      <c r="K7" s="16"/>
      <c r="L7" s="3"/>
      <c r="M7" s="9"/>
      <c r="N7" s="14"/>
      <c r="O7" s="14"/>
      <c r="P7" s="17"/>
      <c r="Q7" s="9"/>
      <c r="R7" s="9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</row>
    <row r="8" spans="1:92" s="20" customFormat="1" x14ac:dyDescent="0.25">
      <c r="A8" s="18" t="s">
        <v>32</v>
      </c>
      <c r="B8" s="3"/>
      <c r="C8" s="3"/>
      <c r="D8" s="3"/>
      <c r="E8" s="19">
        <v>0</v>
      </c>
      <c r="F8" s="13"/>
      <c r="G8" s="3"/>
      <c r="H8" s="19">
        <v>-0.01</v>
      </c>
      <c r="I8" s="13"/>
      <c r="J8" s="3"/>
      <c r="K8" s="19">
        <v>-0.02</v>
      </c>
      <c r="L8" s="3"/>
      <c r="M8" s="9"/>
      <c r="N8" s="9"/>
      <c r="O8" s="9"/>
      <c r="P8" s="17"/>
      <c r="Q8" s="9"/>
      <c r="R8" s="9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</row>
    <row r="9" spans="1:92" x14ac:dyDescent="0.25">
      <c r="A9" s="1"/>
      <c r="B9" s="3"/>
      <c r="C9" s="3"/>
      <c r="D9" s="3"/>
      <c r="E9" s="16"/>
      <c r="F9" s="13"/>
      <c r="G9" s="3"/>
      <c r="H9" s="16"/>
      <c r="I9" s="13"/>
      <c r="J9" s="3"/>
      <c r="K9" s="16"/>
      <c r="L9" s="3"/>
      <c r="M9" s="9"/>
      <c r="N9" s="9"/>
      <c r="O9" s="9"/>
      <c r="P9" s="17"/>
      <c r="Q9" s="9"/>
      <c r="R9" s="9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</row>
    <row r="10" spans="1:92" s="20" customFormat="1" x14ac:dyDescent="0.25">
      <c r="A10" s="18" t="s">
        <v>22</v>
      </c>
      <c r="B10" s="3"/>
      <c r="C10" s="3"/>
      <c r="D10" s="3"/>
      <c r="E10" s="19">
        <v>0</v>
      </c>
      <c r="F10" s="13"/>
      <c r="G10" s="3"/>
      <c r="H10" s="19">
        <v>0</v>
      </c>
      <c r="I10" s="13"/>
      <c r="J10" s="3"/>
      <c r="K10" s="19">
        <v>0</v>
      </c>
      <c r="L10" s="3"/>
      <c r="M10" s="9"/>
      <c r="N10" s="9"/>
      <c r="O10" s="9"/>
      <c r="P10" s="9"/>
      <c r="Q10" s="9"/>
      <c r="R10" s="9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</row>
    <row r="11" spans="1:92" x14ac:dyDescent="0.25">
      <c r="A11" s="1"/>
      <c r="B11" s="3"/>
      <c r="C11" s="3"/>
      <c r="D11" s="3"/>
      <c r="E11" s="16"/>
      <c r="F11" s="13"/>
      <c r="G11" s="3"/>
      <c r="H11" s="16"/>
      <c r="I11" s="13"/>
      <c r="J11" s="3"/>
      <c r="K11" s="16"/>
      <c r="L11" s="3"/>
      <c r="M11" s="9"/>
      <c r="N11" s="9"/>
      <c r="O11" s="9"/>
      <c r="P11" s="9"/>
      <c r="Q11" s="9"/>
      <c r="R11" s="9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</row>
    <row r="12" spans="1:92" s="15" customFormat="1" x14ac:dyDescent="0.25">
      <c r="A12" s="11" t="s">
        <v>19</v>
      </c>
      <c r="B12" s="3"/>
      <c r="C12" s="3"/>
      <c r="D12" s="3"/>
      <c r="E12" s="12">
        <v>0</v>
      </c>
      <c r="F12" s="13"/>
      <c r="G12" s="3"/>
      <c r="H12" s="12">
        <v>0.01</v>
      </c>
      <c r="I12" s="13"/>
      <c r="J12" s="3"/>
      <c r="K12" s="12">
        <v>0.02</v>
      </c>
      <c r="L12" s="3"/>
      <c r="M12" s="9"/>
      <c r="N12" s="9"/>
      <c r="O12" s="9"/>
      <c r="P12" s="9"/>
      <c r="Q12" s="9"/>
      <c r="R12" s="9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</row>
    <row r="13" spans="1:92" x14ac:dyDescent="0.25">
      <c r="A13" s="1"/>
      <c r="B13" s="3"/>
      <c r="C13" s="3"/>
      <c r="D13" s="3"/>
      <c r="E13" s="16"/>
      <c r="F13" s="13"/>
      <c r="G13" s="3"/>
      <c r="H13" s="16"/>
      <c r="I13" s="13"/>
      <c r="J13" s="3"/>
      <c r="K13" s="16"/>
      <c r="L13" s="3"/>
      <c r="M13" s="9"/>
      <c r="N13" s="9"/>
      <c r="O13" s="9"/>
      <c r="P13" s="9"/>
      <c r="Q13" s="9"/>
      <c r="R13" s="9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</row>
    <row r="14" spans="1:92" s="20" customFormat="1" x14ac:dyDescent="0.25">
      <c r="A14" s="18" t="s">
        <v>23</v>
      </c>
      <c r="B14" s="3"/>
      <c r="C14" s="3"/>
      <c r="D14" s="3"/>
      <c r="E14" s="19">
        <v>0</v>
      </c>
      <c r="F14" s="13"/>
      <c r="G14" s="3"/>
      <c r="H14" s="19">
        <v>0</v>
      </c>
      <c r="I14" s="13"/>
      <c r="J14" s="3"/>
      <c r="K14" s="19">
        <v>0</v>
      </c>
      <c r="L14" s="3"/>
      <c r="M14" s="9"/>
      <c r="N14" s="9"/>
      <c r="O14" s="9"/>
      <c r="P14" s="9"/>
      <c r="Q14" s="9"/>
      <c r="R14" s="9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</row>
    <row r="15" spans="1:92" x14ac:dyDescent="0.25">
      <c r="A15" s="1"/>
      <c r="B15" s="3"/>
      <c r="C15" s="3"/>
      <c r="D15" s="3"/>
      <c r="E15" s="16"/>
      <c r="F15" s="13"/>
      <c r="G15" s="3"/>
      <c r="H15" s="16"/>
      <c r="I15" s="13"/>
      <c r="J15" s="3"/>
      <c r="K15" s="16"/>
      <c r="L15" s="3"/>
      <c r="M15" s="9"/>
      <c r="N15" s="9"/>
      <c r="O15" s="9"/>
      <c r="P15" s="9"/>
      <c r="Q15" s="9"/>
      <c r="R15" s="9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</row>
    <row r="16" spans="1:92" s="15" customFormat="1" x14ac:dyDescent="0.25">
      <c r="A16" s="11" t="s">
        <v>20</v>
      </c>
      <c r="B16" s="3"/>
      <c r="C16" s="3"/>
      <c r="D16" s="3"/>
      <c r="E16" s="12">
        <v>0</v>
      </c>
      <c r="F16" s="13"/>
      <c r="G16" s="3"/>
      <c r="H16" s="12">
        <v>0.01</v>
      </c>
      <c r="I16" s="13"/>
      <c r="J16" s="3"/>
      <c r="K16" s="12">
        <v>0.02</v>
      </c>
      <c r="L16" s="3"/>
      <c r="M16" s="9"/>
      <c r="N16" s="9"/>
      <c r="O16" s="9"/>
      <c r="P16" s="9"/>
      <c r="Q16" s="9"/>
      <c r="R16" s="9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</row>
    <row r="17" spans="1:92" x14ac:dyDescent="0.25">
      <c r="A17" s="1"/>
      <c r="B17" s="3"/>
      <c r="C17" s="3"/>
      <c r="D17" s="3"/>
      <c r="E17" s="16"/>
      <c r="F17" s="13"/>
      <c r="G17" s="3"/>
      <c r="H17" s="16"/>
      <c r="I17" s="13"/>
      <c r="J17" s="3"/>
      <c r="K17" s="16"/>
      <c r="L17" s="3"/>
      <c r="M17" s="9"/>
      <c r="N17" s="9"/>
      <c r="O17" s="9"/>
      <c r="P17" s="9"/>
      <c r="Q17" s="9"/>
      <c r="R17" s="9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</row>
    <row r="18" spans="1:92" s="20" customFormat="1" x14ac:dyDescent="0.25">
      <c r="A18" s="18" t="s">
        <v>24</v>
      </c>
      <c r="B18" s="3"/>
      <c r="C18" s="3"/>
      <c r="D18" s="3"/>
      <c r="E18" s="19">
        <v>0</v>
      </c>
      <c r="F18" s="13"/>
      <c r="G18" s="3"/>
      <c r="H18" s="19">
        <v>0</v>
      </c>
      <c r="I18" s="13"/>
      <c r="J18" s="3"/>
      <c r="K18" s="19">
        <v>0</v>
      </c>
      <c r="L18" s="3"/>
      <c r="M18" s="9"/>
      <c r="N18" s="9"/>
      <c r="O18" s="9"/>
      <c r="P18" s="9"/>
      <c r="Q18" s="9"/>
      <c r="R18" s="9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</row>
    <row r="19" spans="1:92" x14ac:dyDescent="0.25">
      <c r="A19" s="1"/>
      <c r="B19" s="3"/>
      <c r="C19" s="3"/>
      <c r="D19" s="3"/>
      <c r="E19" s="16"/>
      <c r="F19" s="13"/>
      <c r="G19" s="3"/>
      <c r="H19" s="16"/>
      <c r="I19" s="13"/>
      <c r="J19" s="3"/>
      <c r="K19" s="16"/>
      <c r="L19" s="3"/>
      <c r="M19" s="9"/>
      <c r="N19" s="9"/>
      <c r="O19" s="9"/>
      <c r="P19" s="9"/>
      <c r="Q19" s="9"/>
      <c r="R19" s="9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</row>
    <row r="20" spans="1:92" x14ac:dyDescent="0.25">
      <c r="A20" s="11" t="s">
        <v>25</v>
      </c>
      <c r="B20" s="3"/>
      <c r="C20" s="3"/>
      <c r="D20" s="3"/>
      <c r="E20" s="12">
        <v>0</v>
      </c>
      <c r="F20" s="13"/>
      <c r="G20" s="3"/>
      <c r="H20" s="12">
        <v>0.01</v>
      </c>
      <c r="I20" s="13"/>
      <c r="J20" s="3"/>
      <c r="K20" s="12">
        <v>0.02</v>
      </c>
      <c r="L20" s="3"/>
      <c r="M20" s="9"/>
      <c r="N20" s="9"/>
      <c r="O20" s="9"/>
      <c r="P20" s="9"/>
      <c r="Q20" s="9"/>
      <c r="R20" s="9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</row>
    <row r="21" spans="1:92" x14ac:dyDescent="0.25">
      <c r="A21" s="1"/>
      <c r="B21" s="3"/>
      <c r="C21" s="3"/>
      <c r="D21" s="3"/>
      <c r="E21" s="16"/>
      <c r="F21" s="13"/>
      <c r="G21" s="3"/>
      <c r="H21" s="16"/>
      <c r="I21" s="13"/>
      <c r="J21" s="3"/>
      <c r="K21" s="16"/>
      <c r="L21" s="3"/>
      <c r="M21" s="9"/>
      <c r="N21" s="9"/>
      <c r="O21" s="9"/>
      <c r="P21" s="9"/>
      <c r="Q21" s="9"/>
      <c r="R21" s="9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</row>
    <row r="22" spans="1:92" s="20" customFormat="1" x14ac:dyDescent="0.25">
      <c r="A22" s="18" t="s">
        <v>26</v>
      </c>
      <c r="B22" s="3"/>
      <c r="C22" s="3"/>
      <c r="D22" s="3"/>
      <c r="E22" s="19">
        <v>0</v>
      </c>
      <c r="F22" s="13"/>
      <c r="G22" s="3"/>
      <c r="H22" s="19">
        <v>0</v>
      </c>
      <c r="I22" s="13"/>
      <c r="J22" s="3"/>
      <c r="K22" s="19">
        <v>0</v>
      </c>
      <c r="L22" s="3"/>
      <c r="M22" s="9"/>
      <c r="N22" s="9"/>
      <c r="O22" s="9"/>
      <c r="P22" s="9"/>
      <c r="Q22" s="9"/>
      <c r="R22" s="9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</row>
    <row r="23" spans="1:92" x14ac:dyDescent="0.25">
      <c r="A23" s="1"/>
      <c r="B23" s="3"/>
      <c r="C23" s="3"/>
      <c r="D23" s="3"/>
      <c r="E23" s="16"/>
      <c r="F23" s="13"/>
      <c r="G23" s="3"/>
      <c r="H23" s="16"/>
      <c r="I23" s="13"/>
      <c r="J23" s="3"/>
      <c r="K23" s="16"/>
      <c r="L23" s="3"/>
      <c r="M23" s="9"/>
      <c r="N23" s="9"/>
      <c r="O23" s="9"/>
      <c r="P23" s="9"/>
      <c r="Q23" s="9"/>
      <c r="R23" s="9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</row>
    <row r="24" spans="1:92" s="15" customFormat="1" x14ac:dyDescent="0.25">
      <c r="A24" s="11" t="s">
        <v>21</v>
      </c>
      <c r="B24" s="3"/>
      <c r="C24" s="3"/>
      <c r="D24" s="3"/>
      <c r="E24" s="12">
        <v>0</v>
      </c>
      <c r="F24" s="13"/>
      <c r="G24" s="3"/>
      <c r="H24" s="12">
        <v>0.01</v>
      </c>
      <c r="I24" s="13"/>
      <c r="J24" s="3"/>
      <c r="K24" s="12">
        <v>0.02</v>
      </c>
      <c r="L24" s="3"/>
      <c r="M24" s="9"/>
      <c r="N24" s="9"/>
      <c r="O24" s="9"/>
      <c r="P24" s="9"/>
      <c r="Q24" s="9"/>
      <c r="R24" s="9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</row>
    <row r="25" spans="1:92" x14ac:dyDescent="0.25">
      <c r="A25" s="1"/>
      <c r="B25" s="3"/>
      <c r="C25" s="3"/>
      <c r="D25" s="3"/>
      <c r="E25" s="16"/>
      <c r="F25" s="13"/>
      <c r="G25" s="3"/>
      <c r="H25" s="16"/>
      <c r="I25" s="13"/>
      <c r="J25" s="3"/>
      <c r="K25" s="16"/>
      <c r="L25" s="3"/>
      <c r="M25" s="9"/>
      <c r="N25" s="9"/>
      <c r="O25" s="9"/>
      <c r="P25" s="9"/>
      <c r="Q25" s="9"/>
      <c r="R25" s="9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</row>
    <row r="26" spans="1:92" s="20" customFormat="1" x14ac:dyDescent="0.25">
      <c r="A26" s="18" t="s">
        <v>27</v>
      </c>
      <c r="B26" s="3"/>
      <c r="C26" s="3"/>
      <c r="D26" s="3"/>
      <c r="E26" s="19">
        <v>0</v>
      </c>
      <c r="F26" s="13"/>
      <c r="G26" s="3"/>
      <c r="H26" s="19">
        <v>0</v>
      </c>
      <c r="I26" s="13"/>
      <c r="J26" s="3"/>
      <c r="K26" s="19">
        <v>0</v>
      </c>
      <c r="L26" s="3"/>
      <c r="M26" s="9"/>
      <c r="N26" s="9"/>
      <c r="O26" s="9"/>
      <c r="P26" s="9"/>
      <c r="Q26" s="9"/>
      <c r="R26" s="9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</row>
    <row r="27" spans="1:92" x14ac:dyDescent="0.25">
      <c r="A27" s="1"/>
      <c r="E27" s="16"/>
      <c r="F27" s="13"/>
      <c r="H27" s="16"/>
      <c r="I27" s="13"/>
      <c r="K27" s="16"/>
    </row>
    <row r="28" spans="1:92" x14ac:dyDescent="0.25">
      <c r="A28" s="21" t="s">
        <v>34</v>
      </c>
      <c r="E28" s="37">
        <v>-0.11</v>
      </c>
      <c r="F28" s="33"/>
      <c r="H28" s="37">
        <v>-0.12</v>
      </c>
      <c r="I28" s="33"/>
      <c r="K28" s="37">
        <v>-0.13</v>
      </c>
    </row>
    <row r="29" spans="1:92" x14ac:dyDescent="0.25">
      <c r="A29" s="1"/>
    </row>
    <row r="30" spans="1:92" x14ac:dyDescent="0.25">
      <c r="A30" s="1"/>
    </row>
    <row r="31" spans="1:92" x14ac:dyDescent="0.25">
      <c r="B31" s="22" t="s">
        <v>39</v>
      </c>
      <c r="C31" s="22" t="s">
        <v>41</v>
      </c>
      <c r="F31" s="23"/>
    </row>
    <row r="32" spans="1:92" s="6" customFormat="1" x14ac:dyDescent="0.25">
      <c r="A32" s="6" t="s">
        <v>2</v>
      </c>
      <c r="B32" s="6" t="s">
        <v>3</v>
      </c>
      <c r="C32" s="7" t="s">
        <v>40</v>
      </c>
      <c r="D32" s="7"/>
      <c r="E32" s="7" t="s">
        <v>16</v>
      </c>
      <c r="F32" s="8" t="s">
        <v>35</v>
      </c>
      <c r="G32" s="7"/>
      <c r="H32" s="7" t="s">
        <v>17</v>
      </c>
      <c r="I32" s="8" t="s">
        <v>35</v>
      </c>
      <c r="J32" s="7"/>
      <c r="K32" s="7" t="s">
        <v>18</v>
      </c>
      <c r="L32" s="8" t="s">
        <v>35</v>
      </c>
      <c r="M32" s="25"/>
      <c r="N32" s="25"/>
      <c r="O32" s="25"/>
      <c r="P32" s="25"/>
      <c r="Q32" s="25"/>
      <c r="R32" s="25"/>
    </row>
    <row r="33" spans="1:18" s="6" customFormat="1" x14ac:dyDescent="0.25">
      <c r="C33" s="7"/>
      <c r="D33" s="7"/>
      <c r="E33" s="7"/>
      <c r="F33" s="8"/>
      <c r="G33" s="7"/>
      <c r="H33" s="7"/>
      <c r="I33" s="26"/>
      <c r="J33" s="7"/>
      <c r="K33" s="24"/>
      <c r="L33" s="24"/>
      <c r="M33" s="25"/>
      <c r="N33" s="25"/>
      <c r="O33" s="25"/>
      <c r="P33" s="25"/>
      <c r="Q33" s="25"/>
      <c r="R33" s="25"/>
    </row>
    <row r="34" spans="1:18" s="6" customFormat="1" x14ac:dyDescent="0.25">
      <c r="A34" s="1" t="s">
        <v>4</v>
      </c>
      <c r="C34" s="27"/>
      <c r="D34" s="7"/>
      <c r="E34" s="7"/>
      <c r="F34" s="8"/>
      <c r="G34" s="7"/>
      <c r="H34" s="7"/>
      <c r="I34" s="26"/>
      <c r="J34" s="7"/>
      <c r="K34" s="24"/>
      <c r="L34" s="24"/>
      <c r="M34" s="25"/>
      <c r="N34" s="25"/>
      <c r="O34" s="25"/>
      <c r="P34" s="25"/>
      <c r="Q34" s="25"/>
      <c r="R34" s="25"/>
    </row>
    <row r="35" spans="1:18" x14ac:dyDescent="0.25">
      <c r="A35" s="5" t="s">
        <v>30</v>
      </c>
      <c r="B35" s="2">
        <v>172</v>
      </c>
      <c r="C35" s="32">
        <v>20441427</v>
      </c>
      <c r="D35" s="32"/>
      <c r="E35" s="33">
        <f>$C$35*(1+E6)*(1+E8)</f>
        <v>20441427</v>
      </c>
      <c r="F35" s="33">
        <f>E35-$C$35</f>
        <v>0</v>
      </c>
      <c r="G35" s="32"/>
      <c r="H35" s="33">
        <f>$C$35*(1+H6)*(1+H8)</f>
        <v>20439382.857299998</v>
      </c>
      <c r="I35" s="33">
        <f>H35-$C$35</f>
        <v>-2044.1427000015974</v>
      </c>
      <c r="J35" s="32"/>
      <c r="K35" s="33">
        <f>$C$35*(1+K6)*(1+K8)</f>
        <v>20433250.429199997</v>
      </c>
      <c r="L35" s="32">
        <f>K35-$C$35</f>
        <v>-8176.5708000026643</v>
      </c>
    </row>
    <row r="36" spans="1:18" x14ac:dyDescent="0.25">
      <c r="A36" s="5" t="s">
        <v>29</v>
      </c>
      <c r="B36" s="2">
        <f>B35*1.5</f>
        <v>258</v>
      </c>
      <c r="C36" s="32">
        <v>7413916</v>
      </c>
      <c r="D36" s="32"/>
      <c r="E36" s="32">
        <f>$C$36*(1+E6)*(1+E10)</f>
        <v>7413916</v>
      </c>
      <c r="F36" s="33">
        <f>E36-C36</f>
        <v>0</v>
      </c>
      <c r="G36" s="32"/>
      <c r="H36" s="32">
        <f>$C$36*(1+H6)*(1+H10)</f>
        <v>7488055.1600000001</v>
      </c>
      <c r="I36" s="33">
        <f t="shared" ref="I36:I50" si="0">H36-C36</f>
        <v>74139.160000000149</v>
      </c>
      <c r="J36" s="32"/>
      <c r="K36" s="32">
        <f>$C$36*(1+K6)*(1+K10)</f>
        <v>7562194.3200000003</v>
      </c>
      <c r="L36" s="32">
        <f t="shared" ref="L36:L50" si="1">K36-C36</f>
        <v>148278.3200000003</v>
      </c>
    </row>
    <row r="37" spans="1:18" x14ac:dyDescent="0.25">
      <c r="A37" s="10" t="s">
        <v>7</v>
      </c>
      <c r="B37" s="3">
        <v>547</v>
      </c>
      <c r="C37" s="35">
        <v>4247078</v>
      </c>
      <c r="D37" s="32"/>
      <c r="E37" s="36">
        <f>$C$37*(1+E12)*(1+E14)</f>
        <v>4247078</v>
      </c>
      <c r="F37" s="35">
        <f>E37-C37</f>
        <v>0</v>
      </c>
      <c r="G37" s="32"/>
      <c r="H37" s="36">
        <f>$C$37*(1+H12)*(1+H14)</f>
        <v>4289548.78</v>
      </c>
      <c r="I37" s="35">
        <f t="shared" si="0"/>
        <v>42470.780000000261</v>
      </c>
      <c r="J37" s="32"/>
      <c r="K37" s="36">
        <f>$C$37*(1+K12)*(1+K14)</f>
        <v>4332019.5600000005</v>
      </c>
      <c r="L37" s="36">
        <f t="shared" si="1"/>
        <v>84941.560000000522</v>
      </c>
    </row>
    <row r="38" spans="1:18" s="28" customFormat="1" x14ac:dyDescent="0.25">
      <c r="A38" s="28" t="s">
        <v>6</v>
      </c>
      <c r="B38" s="29"/>
      <c r="C38" s="34">
        <f>C35+C36+C37</f>
        <v>32102421</v>
      </c>
      <c r="D38" s="34"/>
      <c r="E38" s="34">
        <f>E35+E36+E37</f>
        <v>32102421</v>
      </c>
      <c r="F38" s="33">
        <f t="shared" ref="F38:F50" si="2">E38-C38</f>
        <v>0</v>
      </c>
      <c r="G38" s="34"/>
      <c r="H38" s="34">
        <f>H35+H36+H37</f>
        <v>32216986.7973</v>
      </c>
      <c r="I38" s="33">
        <f>H38-C38</f>
        <v>114565.79729999974</v>
      </c>
      <c r="J38" s="34"/>
      <c r="K38" s="34">
        <f>K35+K36+K37</f>
        <v>32327464.309199996</v>
      </c>
      <c r="L38" s="33">
        <f>K38-C38</f>
        <v>225043.30919999629</v>
      </c>
      <c r="M38" s="9"/>
      <c r="N38" s="30"/>
      <c r="O38" s="30"/>
      <c r="P38" s="30"/>
      <c r="Q38" s="30"/>
      <c r="R38" s="30"/>
    </row>
    <row r="39" spans="1:18" s="10" customFormat="1" x14ac:dyDescent="0.25">
      <c r="B39" s="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9"/>
      <c r="N39" s="9"/>
      <c r="O39" s="9"/>
      <c r="P39" s="9"/>
      <c r="Q39" s="9"/>
      <c r="R39" s="9"/>
    </row>
    <row r="40" spans="1:18" s="10" customFormat="1" x14ac:dyDescent="0.25">
      <c r="A40" s="28" t="s">
        <v>5</v>
      </c>
      <c r="B40" s="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9"/>
      <c r="N40" s="9"/>
      <c r="O40" s="9"/>
      <c r="P40" s="9"/>
      <c r="Q40" s="9"/>
      <c r="R40" s="9"/>
    </row>
    <row r="41" spans="1:18" s="10" customFormat="1" x14ac:dyDescent="0.25">
      <c r="A41" s="10" t="s">
        <v>8</v>
      </c>
      <c r="B41" s="3">
        <v>411</v>
      </c>
      <c r="C41" s="33">
        <v>1255591</v>
      </c>
      <c r="D41" s="33"/>
      <c r="E41" s="33">
        <f>$C$41*(1+E16)*(1+E18)</f>
        <v>1255591</v>
      </c>
      <c r="F41" s="33">
        <f>E41-C41</f>
        <v>0</v>
      </c>
      <c r="G41" s="33"/>
      <c r="H41" s="33">
        <f>$C$41*(1+H16)*(1+H18)</f>
        <v>1268146.9099999999</v>
      </c>
      <c r="I41" s="33">
        <f t="shared" si="0"/>
        <v>12555.909999999916</v>
      </c>
      <c r="J41" s="33"/>
      <c r="K41" s="33">
        <f>$C$41*(1+K16)*(1+K18)</f>
        <v>1280702.82</v>
      </c>
      <c r="L41" s="33">
        <f t="shared" si="1"/>
        <v>25111.820000000065</v>
      </c>
      <c r="M41" s="9"/>
      <c r="N41" s="9"/>
      <c r="O41" s="9"/>
      <c r="P41" s="9"/>
      <c r="Q41" s="9"/>
      <c r="R41" s="9"/>
    </row>
    <row r="42" spans="1:18" s="10" customFormat="1" x14ac:dyDescent="0.25">
      <c r="A42" s="10" t="s">
        <v>9</v>
      </c>
      <c r="B42" s="3">
        <v>671</v>
      </c>
      <c r="C42" s="35">
        <v>433773</v>
      </c>
      <c r="D42" s="32"/>
      <c r="E42" s="36">
        <f>$C$42*(1+E20)*(1+E22)</f>
        <v>433773</v>
      </c>
      <c r="F42" s="35">
        <f t="shared" si="2"/>
        <v>0</v>
      </c>
      <c r="G42" s="32"/>
      <c r="H42" s="36">
        <f>$C$42*(1+H20)*(1+H22)</f>
        <v>438110.73</v>
      </c>
      <c r="I42" s="35">
        <f t="shared" si="0"/>
        <v>4337.7299999999814</v>
      </c>
      <c r="J42" s="32"/>
      <c r="K42" s="36">
        <f>$C$42*(1+K20)*(1+K22)</f>
        <v>442448.46</v>
      </c>
      <c r="L42" s="36">
        <f t="shared" si="1"/>
        <v>8675.460000000021</v>
      </c>
      <c r="M42" s="9"/>
      <c r="N42" s="9"/>
      <c r="O42" s="9"/>
      <c r="P42" s="9"/>
      <c r="Q42" s="9"/>
      <c r="R42" s="9"/>
    </row>
    <row r="43" spans="1:18" s="28" customFormat="1" x14ac:dyDescent="0.25">
      <c r="A43" s="28" t="s">
        <v>10</v>
      </c>
      <c r="B43" s="29"/>
      <c r="C43" s="34">
        <f>C41+C42</f>
        <v>1689364</v>
      </c>
      <c r="D43" s="34"/>
      <c r="E43" s="34">
        <f>SUM(E41:E42)</f>
        <v>1689364</v>
      </c>
      <c r="F43" s="34"/>
      <c r="G43" s="34"/>
      <c r="H43" s="34">
        <f>SUM(H41:H42)</f>
        <v>1706257.64</v>
      </c>
      <c r="I43" s="34"/>
      <c r="J43" s="34"/>
      <c r="K43" s="34">
        <f>SUM(K41:K42)</f>
        <v>1723151.28</v>
      </c>
      <c r="L43" s="34"/>
      <c r="M43" s="30"/>
      <c r="N43" s="30"/>
      <c r="O43" s="30"/>
      <c r="P43" s="30"/>
      <c r="Q43" s="30"/>
      <c r="R43" s="30"/>
    </row>
    <row r="44" spans="1:18" s="10" customFormat="1" x14ac:dyDescent="0.25">
      <c r="B44" s="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9"/>
      <c r="N44" s="9"/>
      <c r="O44" s="9"/>
      <c r="P44" s="9"/>
      <c r="Q44" s="9"/>
      <c r="R44" s="9"/>
    </row>
    <row r="45" spans="1:18" s="10" customFormat="1" x14ac:dyDescent="0.25">
      <c r="A45" s="10" t="s">
        <v>11</v>
      </c>
      <c r="B45" s="3" t="s">
        <v>28</v>
      </c>
      <c r="C45" s="33">
        <v>9723503</v>
      </c>
      <c r="D45" s="33"/>
      <c r="E45" s="33">
        <f>$C$45*(1+E24)*(1+E26)</f>
        <v>9723503</v>
      </c>
      <c r="F45" s="33">
        <f t="shared" si="2"/>
        <v>0</v>
      </c>
      <c r="G45" s="33"/>
      <c r="H45" s="33">
        <f>$C$45*(1+(H24+H26))</f>
        <v>9820738.0299999993</v>
      </c>
      <c r="I45" s="33">
        <f t="shared" si="0"/>
        <v>97235.029999999329</v>
      </c>
      <c r="J45" s="33"/>
      <c r="K45" s="33">
        <f>$C$45*(1+(K24+K26))</f>
        <v>9917973.0600000005</v>
      </c>
      <c r="L45" s="33">
        <f t="shared" si="1"/>
        <v>194470.06000000052</v>
      </c>
      <c r="M45" s="9"/>
      <c r="N45" s="9"/>
      <c r="O45" s="9"/>
      <c r="P45" s="9"/>
      <c r="Q45" s="9"/>
      <c r="R45" s="9"/>
    </row>
    <row r="46" spans="1:18" s="10" customFormat="1" x14ac:dyDescent="0.25">
      <c r="A46" s="10" t="s">
        <v>12</v>
      </c>
      <c r="B46" s="3" t="s">
        <v>28</v>
      </c>
      <c r="C46" s="35">
        <v>214367</v>
      </c>
      <c r="D46" s="32"/>
      <c r="E46" s="36">
        <f>$C$46*(1+E6)</f>
        <v>214367</v>
      </c>
      <c r="F46" s="35">
        <f t="shared" si="2"/>
        <v>0</v>
      </c>
      <c r="G46" s="32"/>
      <c r="H46" s="36">
        <f>$C$46*(1+(H6))</f>
        <v>216510.67</v>
      </c>
      <c r="I46" s="35">
        <f t="shared" si="0"/>
        <v>2143.6700000000128</v>
      </c>
      <c r="J46" s="32"/>
      <c r="K46" s="36">
        <f>$C$46*(1+(K6))</f>
        <v>218654.34</v>
      </c>
      <c r="L46" s="36">
        <f t="shared" si="1"/>
        <v>4287.3399999999965</v>
      </c>
      <c r="M46" s="9"/>
      <c r="N46" s="9"/>
      <c r="O46" s="9"/>
      <c r="P46" s="9"/>
      <c r="Q46" s="9"/>
      <c r="R46" s="9"/>
    </row>
    <row r="47" spans="1:18" s="10" customFormat="1" x14ac:dyDescent="0.25">
      <c r="B47" s="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9"/>
      <c r="N47" s="9"/>
      <c r="O47" s="9"/>
      <c r="P47" s="9"/>
      <c r="Q47" s="9"/>
      <c r="R47" s="9"/>
    </row>
    <row r="48" spans="1:18" s="28" customFormat="1" x14ac:dyDescent="0.25">
      <c r="A48" s="28" t="s">
        <v>37</v>
      </c>
      <c r="B48" s="29"/>
      <c r="C48" s="34">
        <f>C38+C43+C45+C46</f>
        <v>43729655</v>
      </c>
      <c r="D48" s="34"/>
      <c r="E48" s="34">
        <f>E38+E43+E45+E46</f>
        <v>43729655</v>
      </c>
      <c r="F48" s="33">
        <f t="shared" si="2"/>
        <v>0</v>
      </c>
      <c r="G48" s="34"/>
      <c r="H48" s="34">
        <f>H38+H43+H45+H46</f>
        <v>43960493.1373</v>
      </c>
      <c r="I48" s="33">
        <f t="shared" si="0"/>
        <v>230838.13729999959</v>
      </c>
      <c r="J48" s="34"/>
      <c r="K48" s="34">
        <f>K38+K43+K45+K46</f>
        <v>44187242.989200003</v>
      </c>
      <c r="L48" s="33">
        <f t="shared" si="1"/>
        <v>457587.98920000345</v>
      </c>
      <c r="M48" s="30"/>
      <c r="N48" s="30"/>
      <c r="O48" s="30"/>
      <c r="P48" s="30"/>
      <c r="Q48" s="30"/>
      <c r="R48" s="30"/>
    </row>
    <row r="49" spans="1:18" s="10" customFormat="1" x14ac:dyDescent="0.25">
      <c r="A49" s="28" t="s">
        <v>38</v>
      </c>
      <c r="B49" s="3"/>
      <c r="C49" s="33">
        <v>1966865</v>
      </c>
      <c r="D49" s="33"/>
      <c r="E49" s="33">
        <v>1966865</v>
      </c>
      <c r="F49" s="33"/>
      <c r="G49" s="33"/>
      <c r="H49" s="33">
        <v>1966865</v>
      </c>
      <c r="I49" s="33"/>
      <c r="J49" s="33"/>
      <c r="K49" s="33">
        <v>1966865</v>
      </c>
      <c r="L49" s="33"/>
      <c r="M49" s="9"/>
      <c r="N49" s="9"/>
      <c r="O49" s="9"/>
      <c r="P49" s="9"/>
      <c r="Q49" s="9"/>
      <c r="R49" s="9"/>
    </row>
    <row r="50" spans="1:18" s="28" customFormat="1" x14ac:dyDescent="0.25">
      <c r="A50" s="28" t="s">
        <v>13</v>
      </c>
      <c r="B50" s="29"/>
      <c r="C50" s="35">
        <v>-4670000</v>
      </c>
      <c r="D50" s="32"/>
      <c r="E50" s="36">
        <f>E28*E48</f>
        <v>-4810262.05</v>
      </c>
      <c r="F50" s="35">
        <f t="shared" si="2"/>
        <v>-140262.04999999981</v>
      </c>
      <c r="G50" s="32"/>
      <c r="H50" s="36">
        <f>H28*H48</f>
        <v>-5275259.1764759999</v>
      </c>
      <c r="I50" s="35">
        <f t="shared" si="0"/>
        <v>-605259.17647599988</v>
      </c>
      <c r="J50" s="32"/>
      <c r="K50" s="36">
        <f>K28*K48</f>
        <v>-5744341.5885960003</v>
      </c>
      <c r="L50" s="36">
        <f t="shared" si="1"/>
        <v>-1074341.5885960003</v>
      </c>
      <c r="M50" s="30"/>
      <c r="N50" s="30"/>
      <c r="O50" s="30"/>
      <c r="P50" s="30"/>
      <c r="Q50" s="30"/>
      <c r="R50" s="30"/>
    </row>
    <row r="51" spans="1:18" s="10" customFormat="1" x14ac:dyDescent="0.25">
      <c r="B51" s="3"/>
      <c r="C51" s="31"/>
      <c r="D51" s="3"/>
      <c r="E51" s="31"/>
      <c r="F51" s="3"/>
      <c r="G51" s="3"/>
      <c r="H51" s="31"/>
      <c r="I51" s="3"/>
      <c r="J51" s="3"/>
      <c r="K51" s="31"/>
      <c r="L51" s="3"/>
      <c r="M51" s="9"/>
      <c r="N51" s="9"/>
      <c r="O51" s="9"/>
      <c r="P51" s="9"/>
      <c r="Q51" s="9"/>
      <c r="R51" s="9"/>
    </row>
    <row r="52" spans="1:18" s="28" customFormat="1" x14ac:dyDescent="0.25">
      <c r="A52" s="28" t="s">
        <v>14</v>
      </c>
      <c r="B52" s="29"/>
      <c r="C52" s="34">
        <f>C48+C49+C50</f>
        <v>41026520</v>
      </c>
      <c r="D52" s="34"/>
      <c r="E52" s="34">
        <f>E48+E49+E50</f>
        <v>40886257.950000003</v>
      </c>
      <c r="F52" s="34">
        <f>F48+F50</f>
        <v>-140262.04999999981</v>
      </c>
      <c r="G52" s="34"/>
      <c r="H52" s="34">
        <f>H48+H49+H50</f>
        <v>40652098.960823998</v>
      </c>
      <c r="I52" s="34">
        <f>I48+I50</f>
        <v>-374421.03917600028</v>
      </c>
      <c r="J52" s="34"/>
      <c r="K52" s="34">
        <f>K48+K49+K50</f>
        <v>40409766.400604002</v>
      </c>
      <c r="L52" s="34">
        <f>L48+L50</f>
        <v>-616753.59939599689</v>
      </c>
      <c r="M52" s="30"/>
      <c r="N52" s="30"/>
      <c r="O52" s="30"/>
      <c r="P52" s="30"/>
      <c r="Q52" s="30"/>
      <c r="R52" s="30"/>
    </row>
    <row r="53" spans="1:18" s="10" customForma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9"/>
      <c r="N53" s="9"/>
      <c r="O53" s="9"/>
      <c r="P53" s="9"/>
      <c r="Q53" s="9"/>
      <c r="R53" s="9"/>
    </row>
    <row r="54" spans="1:18" x14ac:dyDescent="0.25">
      <c r="D54" s="3"/>
      <c r="E54" s="3"/>
      <c r="G54" s="3"/>
      <c r="H54" s="3"/>
      <c r="J54" s="3"/>
      <c r="K54" s="3"/>
      <c r="L54" s="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Tuition Projection FY20</vt:lpstr>
    </vt:vector>
  </TitlesOfParts>
  <Company>Western Oregon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Western Oregon University</dc:creator>
  <cp:lastModifiedBy>Camarie Campfield</cp:lastModifiedBy>
  <cp:lastPrinted>2018-02-09T18:06:30Z</cp:lastPrinted>
  <dcterms:created xsi:type="dcterms:W3CDTF">2018-01-29T23:37:54Z</dcterms:created>
  <dcterms:modified xsi:type="dcterms:W3CDTF">2019-02-01T19:09:46Z</dcterms:modified>
</cp:coreProperties>
</file>